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000" windowHeight="9105" activeTab="1"/>
  </bookViews>
  <sheets>
    <sheet name="报告" sheetId="4" r:id="rId1"/>
    <sheet name="含税价格" sheetId="2" r:id="rId2"/>
    <sheet name="Sheet1" sheetId="1" r:id="rId3"/>
    <sheet name="Sheet3" sheetId="3" r:id="rId4"/>
  </sheets>
  <definedNames>
    <definedName name="_xlnm.Print_Area" localSheetId="0">报告!$A$1:$H$42</definedName>
    <definedName name="_xlnm.Print_Titles" localSheetId="0">报告!$1:$3</definedName>
  </definedNames>
  <calcPr calcId="144525"/>
</workbook>
</file>

<file path=xl/calcChain.xml><?xml version="1.0" encoding="utf-8"?>
<calcChain xmlns="http://schemas.openxmlformats.org/spreadsheetml/2006/main">
  <c r="G44" i="1"/>
  <c r="D44"/>
  <c r="G42"/>
  <c r="F42"/>
  <c r="G41"/>
  <c r="G40"/>
  <c r="F40"/>
  <c r="G30"/>
  <c r="F25"/>
  <c r="E25"/>
  <c r="G24"/>
  <c r="F24"/>
  <c r="E24"/>
  <c r="F11"/>
  <c r="G10"/>
  <c r="F10"/>
  <c r="G8"/>
  <c r="F8"/>
  <c r="G42" i="4"/>
  <c r="C42"/>
  <c r="B42"/>
  <c r="G41"/>
  <c r="E41"/>
  <c r="D41"/>
  <c r="C41"/>
  <c r="B41"/>
  <c r="G40"/>
  <c r="F40"/>
  <c r="E40"/>
  <c r="D40"/>
  <c r="C40"/>
  <c r="B40"/>
  <c r="C39"/>
  <c r="B39"/>
  <c r="G38"/>
  <c r="F38"/>
  <c r="E38"/>
  <c r="D38"/>
  <c r="C38"/>
  <c r="B38"/>
  <c r="G36"/>
  <c r="E36"/>
  <c r="G35"/>
  <c r="E35"/>
  <c r="G34"/>
  <c r="E34"/>
  <c r="G33"/>
  <c r="F33"/>
  <c r="E33"/>
  <c r="D33"/>
  <c r="G32"/>
  <c r="F32"/>
  <c r="E32"/>
  <c r="G31"/>
  <c r="F31"/>
  <c r="E31"/>
  <c r="G30"/>
  <c r="F30"/>
  <c r="E30"/>
  <c r="G29"/>
  <c r="F29"/>
  <c r="E29"/>
  <c r="G28"/>
  <c r="F28"/>
  <c r="E28"/>
  <c r="D28"/>
  <c r="C28"/>
  <c r="B28"/>
  <c r="G27"/>
  <c r="E27"/>
  <c r="G26"/>
  <c r="E26"/>
  <c r="G25"/>
  <c r="E25"/>
  <c r="G24"/>
  <c r="E24"/>
  <c r="G23"/>
  <c r="E23"/>
  <c r="G22"/>
  <c r="F22"/>
  <c r="E22"/>
  <c r="D22"/>
  <c r="C22"/>
  <c r="B22"/>
  <c r="G21"/>
  <c r="F21"/>
  <c r="E21"/>
  <c r="D21"/>
  <c r="C21"/>
  <c r="B21"/>
  <c r="G20"/>
  <c r="G19"/>
  <c r="G18"/>
  <c r="G17"/>
  <c r="G16"/>
  <c r="G15"/>
  <c r="G14"/>
  <c r="G13"/>
  <c r="G12"/>
  <c r="G11"/>
  <c r="G10"/>
  <c r="G9"/>
  <c r="G8"/>
  <c r="E8"/>
  <c r="D8"/>
  <c r="G7"/>
  <c r="G6"/>
  <c r="F6"/>
  <c r="E6"/>
  <c r="D6"/>
  <c r="G5"/>
  <c r="E5"/>
  <c r="G4"/>
  <c r="E4"/>
</calcChain>
</file>

<file path=xl/sharedStrings.xml><?xml version="1.0" encoding="utf-8"?>
<sst xmlns="http://schemas.openxmlformats.org/spreadsheetml/2006/main" count="123" uniqueCount="98">
  <si>
    <t>城市管道燃气定价成本审核表</t>
  </si>
  <si>
    <t>项目：馆陶县隆源燃气有限公司2019年经营区域内的天然气配气价格成本费用</t>
  </si>
  <si>
    <t>项      目</t>
  </si>
  <si>
    <t>2015年</t>
  </si>
  <si>
    <t>2016年</t>
  </si>
  <si>
    <t>申报数</t>
  </si>
  <si>
    <t>核实数</t>
  </si>
  <si>
    <t>核减数</t>
  </si>
  <si>
    <t>核定数</t>
  </si>
  <si>
    <t>备注</t>
  </si>
  <si>
    <t>年销售气量（万立方米）</t>
  </si>
  <si>
    <t>平均购气单价</t>
  </si>
  <si>
    <t>一、年输气成本（万元）</t>
  </si>
  <si>
    <t>1、输气人员工资及福利</t>
  </si>
  <si>
    <t>2、固定资产折旧</t>
  </si>
  <si>
    <t xml:space="preserve"> 其中：输气管网折旧</t>
  </si>
  <si>
    <t>资产评估报告折旧</t>
  </si>
  <si>
    <t xml:space="preserve">  房屋及建筑物折旧</t>
  </si>
  <si>
    <t xml:space="preserve">  专用设备折旧</t>
  </si>
  <si>
    <t xml:space="preserve">  一般设备折旧</t>
  </si>
  <si>
    <t xml:space="preserve">  其他固定资产折旧</t>
  </si>
  <si>
    <t>3、修理费</t>
  </si>
  <si>
    <t xml:space="preserve"> 其中：大修费</t>
  </si>
  <si>
    <t xml:space="preserve">  日常维修费</t>
  </si>
  <si>
    <t>4、材料费</t>
  </si>
  <si>
    <t xml:space="preserve">   其中:添加剂费用</t>
  </si>
  <si>
    <t xml:space="preserve">        其他材料费用</t>
  </si>
  <si>
    <t>5、其他费用</t>
  </si>
  <si>
    <t>二、期间费用</t>
  </si>
  <si>
    <t>1、管理费用</t>
  </si>
  <si>
    <t>(1)管理人员工资及福利</t>
  </si>
  <si>
    <t>(2)固定资产折旧</t>
  </si>
  <si>
    <t>(3)修理费</t>
  </si>
  <si>
    <t>(4)招待费</t>
  </si>
  <si>
    <t>(5)其它</t>
  </si>
  <si>
    <t>2、营业费用</t>
  </si>
  <si>
    <t>(1)销售人员工资及福利</t>
  </si>
  <si>
    <t>(4)其它</t>
  </si>
  <si>
    <t>3、财务费用</t>
  </si>
  <si>
    <t>(1)利息支出</t>
  </si>
  <si>
    <t>贷款利息不计入成本</t>
  </si>
  <si>
    <t>(2)利息收入</t>
  </si>
  <si>
    <t>(3)其它</t>
  </si>
  <si>
    <t>三、配气损耗费</t>
  </si>
  <si>
    <t>四、年总成本（万元）</t>
  </si>
  <si>
    <t>五、需冲减事项（万元）</t>
  </si>
  <si>
    <t>六、核定的定价成本（万元）</t>
  </si>
  <si>
    <t>七、核定销售气量（万立方米）</t>
  </si>
  <si>
    <t>八、平均每立方米成本（元/立方米）</t>
  </si>
  <si>
    <t>运行维护费</t>
  </si>
  <si>
    <t>155.25+208.54+81.02</t>
  </si>
  <si>
    <t>营运资本</t>
  </si>
  <si>
    <t>444.81*20%</t>
  </si>
  <si>
    <t>有效资产</t>
  </si>
  <si>
    <t>(2448.51+390)+88.96</t>
  </si>
  <si>
    <t>准许收益</t>
  </si>
  <si>
    <t>2927.47*7%</t>
  </si>
  <si>
    <t>准许成本</t>
  </si>
  <si>
    <t>74.06+155.25+208.54+81.02</t>
  </si>
  <si>
    <t>其他业务收支</t>
  </si>
  <si>
    <t>1883.21-508.71</t>
  </si>
  <si>
    <t>年度准许总收入</t>
  </si>
  <si>
    <t>518.87+204.92+20-1374.5/8</t>
  </si>
  <si>
    <t>配气价格</t>
  </si>
  <si>
    <t>571.98/723.65</t>
  </si>
  <si>
    <t>含税配气价格</t>
  </si>
  <si>
    <t>0.79*1.11</t>
  </si>
  <si>
    <t>城市管道燃气定价成本监审表</t>
  </si>
  <si>
    <t>2017年</t>
  </si>
  <si>
    <t>年购进气量（万立方米）</t>
  </si>
  <si>
    <t>购销差率(%)</t>
  </si>
  <si>
    <t xml:space="preserve">  其中：输气管网折旧</t>
  </si>
  <si>
    <t>不应摊入成本的管网折旧</t>
  </si>
  <si>
    <t xml:space="preserve">       房屋及建筑物折旧</t>
  </si>
  <si>
    <t xml:space="preserve">       专用设备折旧</t>
  </si>
  <si>
    <t xml:space="preserve">       一般设备折旧</t>
  </si>
  <si>
    <t xml:space="preserve">       其他固定资产折旧</t>
  </si>
  <si>
    <t xml:space="preserve">      其中：大修费</t>
  </si>
  <si>
    <t xml:space="preserve">           日常维修费</t>
  </si>
  <si>
    <t xml:space="preserve">       其中:添加剂费用</t>
  </si>
  <si>
    <t xml:space="preserve">           其他材料费用</t>
  </si>
  <si>
    <t>5、动力费</t>
  </si>
  <si>
    <t>6、其他费用</t>
  </si>
  <si>
    <t>二、期间费用（万元）</t>
  </si>
  <si>
    <t xml:space="preserve"> (1)管理人员工资及福利</t>
  </si>
  <si>
    <t xml:space="preserve"> (2)固定资产折旧 </t>
  </si>
  <si>
    <t xml:space="preserve"> (3)修理费</t>
  </si>
  <si>
    <t xml:space="preserve"> (1)销售人员工资及福利</t>
  </si>
  <si>
    <t xml:space="preserve"> (4)其它</t>
  </si>
  <si>
    <t xml:space="preserve"> (1)利息支出</t>
  </si>
  <si>
    <t>贷款利息</t>
  </si>
  <si>
    <t xml:space="preserve"> (2)利息收入</t>
  </si>
  <si>
    <t xml:space="preserve"> (3)其它</t>
  </si>
  <si>
    <t>三、配气损耗费（万元）</t>
  </si>
  <si>
    <t>四、需扣减的事项（万元）</t>
  </si>
  <si>
    <t>上缴上级母公司利润</t>
  </si>
  <si>
    <t>五、年总成本（万元）</t>
  </si>
  <si>
    <t>七、平均每立方米成本（元/立方）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</si>
</sst>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7" formatCode="0.00_);[Red]\(0.00\)"/>
    <numFmt numFmtId="179" formatCode="#,##0.00_ "/>
    <numFmt numFmtId="180" formatCode="0.00_ "/>
    <numFmt numFmtId="181" formatCode="0_ "/>
    <numFmt numFmtId="182" formatCode="#,##0.0000_ "/>
  </numFmts>
  <fonts count="15">
    <font>
      <sz val="11"/>
      <color theme="1"/>
      <name val="Tahoma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Tahoma"/>
      <family val="2"/>
    </font>
    <font>
      <b/>
      <sz val="16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8"/>
      <color theme="1"/>
      <name val="Tahoma"/>
      <family val="2"/>
    </font>
    <font>
      <sz val="11"/>
      <color theme="1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3" fillId="0" borderId="0"/>
  </cellStyleXfs>
  <cellXfs count="73">
    <xf numFmtId="0" fontId="0" fillId="0" borderId="0" xfId="0"/>
    <xf numFmtId="180" fontId="0" fillId="0" borderId="0" xfId="0" applyNumberFormat="1"/>
    <xf numFmtId="180" fontId="0" fillId="2" borderId="0" xfId="0" applyNumberFormat="1" applyFill="1"/>
    <xf numFmtId="0" fontId="2" fillId="0" borderId="1" xfId="3" applyFont="1" applyBorder="1" applyAlignment="1"/>
    <xf numFmtId="0" fontId="2" fillId="0" borderId="0" xfId="3" applyFont="1" applyBorder="1" applyAlignment="1">
      <alignment horizontal="center"/>
    </xf>
    <xf numFmtId="180" fontId="2" fillId="0" borderId="0" xfId="3" applyNumberFormat="1" applyFont="1" applyBorder="1" applyAlignment="1">
      <alignment horizontal="center"/>
    </xf>
    <xf numFmtId="180" fontId="2" fillId="2" borderId="0" xfId="3" applyNumberFormat="1" applyFont="1" applyFill="1" applyBorder="1" applyAlignment="1">
      <alignment horizontal="center"/>
    </xf>
    <xf numFmtId="177" fontId="2" fillId="0" borderId="0" xfId="3" applyNumberFormat="1" applyFont="1" applyBorder="1" applyAlignment="1">
      <alignment horizontal="center"/>
    </xf>
    <xf numFmtId="0" fontId="2" fillId="0" borderId="0" xfId="3" applyFont="1" applyBorder="1" applyAlignment="1"/>
    <xf numFmtId="0" fontId="3" fillId="0" borderId="2" xfId="3" applyFont="1" applyBorder="1" applyAlignment="1">
      <alignment horizontal="center" vertical="center" wrapText="1"/>
    </xf>
    <xf numFmtId="180" fontId="3" fillId="0" borderId="2" xfId="3" applyNumberFormat="1" applyFont="1" applyBorder="1" applyAlignment="1">
      <alignment horizontal="center" vertical="center" wrapText="1"/>
    </xf>
    <xf numFmtId="180" fontId="3" fillId="2" borderId="2" xfId="3" applyNumberFormat="1" applyFont="1" applyFill="1" applyBorder="1" applyAlignment="1">
      <alignment horizontal="center" vertical="center" wrapText="1"/>
    </xf>
    <xf numFmtId="177" fontId="3" fillId="0" borderId="2" xfId="3" applyNumberFormat="1" applyFont="1" applyBorder="1" applyAlignment="1">
      <alignment horizontal="center" vertical="center" wrapText="1"/>
    </xf>
    <xf numFmtId="179" fontId="3" fillId="0" borderId="2" xfId="3" applyNumberFormat="1" applyFont="1" applyFill="1" applyBorder="1" applyAlignment="1">
      <alignment horizontal="center" vertical="center" wrapText="1"/>
    </xf>
    <xf numFmtId="181" fontId="3" fillId="0" borderId="2" xfId="3" applyNumberFormat="1" applyFont="1" applyBorder="1" applyAlignment="1">
      <alignment horizontal="justify" vertical="center" wrapText="1"/>
    </xf>
    <xf numFmtId="180" fontId="3" fillId="0" borderId="2" xfId="3" applyNumberFormat="1" applyFont="1" applyFill="1" applyBorder="1" applyAlignment="1">
      <alignment horizontal="center" vertical="center" wrapText="1"/>
    </xf>
    <xf numFmtId="177" fontId="3" fillId="0" borderId="2" xfId="3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horizontal="center" vertical="center" wrapText="1"/>
    </xf>
    <xf numFmtId="9" fontId="3" fillId="0" borderId="2" xfId="1" applyNumberFormat="1" applyFont="1" applyFill="1" applyBorder="1" applyAlignment="1">
      <alignment horizontal="center" vertical="center" wrapText="1"/>
    </xf>
    <xf numFmtId="180" fontId="3" fillId="0" borderId="2" xfId="1" applyNumberFormat="1" applyFont="1" applyFill="1" applyBorder="1" applyAlignment="1">
      <alignment horizontal="center" vertical="center" wrapText="1"/>
    </xf>
    <xf numFmtId="180" fontId="3" fillId="2" borderId="2" xfId="1" applyNumberFormat="1" applyFont="1" applyFill="1" applyBorder="1" applyAlignment="1">
      <alignment horizontal="center" vertical="center" wrapText="1"/>
    </xf>
    <xf numFmtId="177" fontId="3" fillId="0" borderId="2" xfId="1" applyNumberFormat="1" applyFont="1" applyFill="1" applyBorder="1" applyAlignment="1">
      <alignment horizontal="center" vertical="center" wrapText="1"/>
    </xf>
    <xf numFmtId="181" fontId="3" fillId="0" borderId="2" xfId="3" applyNumberFormat="1" applyFont="1" applyFill="1" applyBorder="1" applyAlignment="1">
      <alignment horizontal="justify" vertical="center" wrapText="1"/>
    </xf>
    <xf numFmtId="181" fontId="3" fillId="0" borderId="2" xfId="3" applyNumberFormat="1" applyFont="1" applyBorder="1" applyAlignment="1">
      <alignment horizontal="center" vertical="center" wrapText="1"/>
    </xf>
    <xf numFmtId="177" fontId="3" fillId="3" borderId="2" xfId="3" applyNumberFormat="1" applyFont="1" applyFill="1" applyBorder="1" applyAlignment="1">
      <alignment horizontal="center" vertical="center" wrapText="1"/>
    </xf>
    <xf numFmtId="182" fontId="3" fillId="0" borderId="2" xfId="3" applyNumberFormat="1" applyFont="1" applyFill="1" applyBorder="1" applyAlignment="1">
      <alignment horizontal="center" vertical="top" wrapText="1"/>
    </xf>
    <xf numFmtId="181" fontId="3" fillId="0" borderId="2" xfId="3" applyNumberFormat="1" applyFont="1" applyBorder="1" applyAlignment="1">
      <alignment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179" fontId="4" fillId="0" borderId="2" xfId="3" applyNumberFormat="1" applyFont="1" applyBorder="1" applyAlignment="1">
      <alignment horizontal="center"/>
    </xf>
    <xf numFmtId="0" fontId="4" fillId="0" borderId="0" xfId="3"/>
    <xf numFmtId="0" fontId="4" fillId="3" borderId="0" xfId="3" applyFill="1"/>
    <xf numFmtId="0" fontId="5" fillId="0" borderId="0" xfId="0" applyFont="1"/>
    <xf numFmtId="179" fontId="4" fillId="0" borderId="0" xfId="3" applyNumberFormat="1"/>
    <xf numFmtId="180" fontId="4" fillId="0" borderId="0" xfId="3" applyNumberFormat="1"/>
    <xf numFmtId="0" fontId="0" fillId="0" borderId="0" xfId="0" applyAlignment="1">
      <alignment vertical="center"/>
    </xf>
    <xf numFmtId="0" fontId="4" fillId="0" borderId="2" xfId="4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4" applyFont="1" applyFill="1" applyBorder="1" applyAlignment="1">
      <alignment vertical="center"/>
    </xf>
    <xf numFmtId="0" fontId="7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 applyFill="1" applyAlignment="1">
      <alignment horizontal="right"/>
    </xf>
    <xf numFmtId="0" fontId="9" fillId="0" borderId="2" xfId="3" applyFont="1" applyBorder="1" applyAlignment="1">
      <alignment horizontal="center" vertical="center" wrapText="1"/>
    </xf>
    <xf numFmtId="4" fontId="9" fillId="0" borderId="2" xfId="3" applyNumberFormat="1" applyFont="1" applyBorder="1" applyAlignment="1">
      <alignment horizontal="center" vertical="center" wrapText="1"/>
    </xf>
    <xf numFmtId="4" fontId="9" fillId="0" borderId="2" xfId="3" applyNumberFormat="1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181" fontId="10" fillId="0" borderId="2" xfId="3" applyNumberFormat="1" applyFont="1" applyBorder="1" applyAlignment="1">
      <alignment horizontal="justify" vertical="center" wrapText="1"/>
    </xf>
    <xf numFmtId="180" fontId="10" fillId="0" borderId="2" xfId="3" applyNumberFormat="1" applyFont="1" applyFill="1" applyBorder="1" applyAlignment="1">
      <alignment horizontal="center" vertical="center" wrapText="1"/>
    </xf>
    <xf numFmtId="4" fontId="10" fillId="0" borderId="2" xfId="3" applyNumberFormat="1" applyFont="1" applyFill="1" applyBorder="1" applyAlignment="1">
      <alignment horizontal="right" vertical="center" wrapText="1"/>
    </xf>
    <xf numFmtId="179" fontId="10" fillId="0" borderId="2" xfId="3" applyNumberFormat="1" applyFont="1" applyFill="1" applyBorder="1" applyAlignment="1">
      <alignment horizontal="center" vertical="center" wrapText="1"/>
    </xf>
    <xf numFmtId="180" fontId="10" fillId="0" borderId="2" xfId="3" applyNumberFormat="1" applyFont="1" applyBorder="1" applyAlignment="1">
      <alignment horizontal="center" vertical="center" wrapText="1"/>
    </xf>
    <xf numFmtId="181" fontId="11" fillId="0" borderId="2" xfId="3" applyNumberFormat="1" applyFont="1" applyBorder="1" applyAlignment="1">
      <alignment horizontal="justify" vertical="center" wrapText="1"/>
    </xf>
    <xf numFmtId="180" fontId="11" fillId="0" borderId="2" xfId="3" applyNumberFormat="1" applyFont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right" vertical="center" wrapText="1"/>
    </xf>
    <xf numFmtId="179" fontId="11" fillId="0" borderId="2" xfId="3" applyNumberFormat="1" applyFont="1" applyFill="1" applyBorder="1" applyAlignment="1">
      <alignment horizontal="center" vertical="center" wrapText="1"/>
    </xf>
    <xf numFmtId="181" fontId="10" fillId="0" borderId="2" xfId="3" applyNumberFormat="1" applyFont="1" applyBorder="1" applyAlignment="1">
      <alignment horizontal="left" vertical="center" wrapText="1"/>
    </xf>
    <xf numFmtId="181" fontId="10" fillId="0" borderId="2" xfId="3" applyNumberFormat="1" applyFont="1" applyFill="1" applyBorder="1" applyAlignment="1">
      <alignment horizontal="left" vertical="center" wrapText="1" indent="1"/>
    </xf>
    <xf numFmtId="181" fontId="10" fillId="0" borderId="2" xfId="3" applyNumberFormat="1" applyFont="1" applyFill="1" applyBorder="1" applyAlignment="1">
      <alignment horizontal="left" vertical="center" wrapText="1" indent="3"/>
    </xf>
    <xf numFmtId="181" fontId="10" fillId="0" borderId="2" xfId="3" applyNumberFormat="1" applyFont="1" applyFill="1" applyBorder="1" applyAlignment="1">
      <alignment horizontal="left" vertical="center" wrapText="1"/>
    </xf>
    <xf numFmtId="181" fontId="10" fillId="0" borderId="2" xfId="3" applyNumberFormat="1" applyFont="1" applyBorder="1" applyAlignment="1">
      <alignment horizontal="left" vertical="center" wrapText="1" indent="1"/>
    </xf>
    <xf numFmtId="181" fontId="10" fillId="0" borderId="2" xfId="3" applyNumberFormat="1" applyFont="1" applyBorder="1" applyAlignment="1">
      <alignment horizontal="left" vertical="center" wrapText="1" indent="3"/>
    </xf>
    <xf numFmtId="0" fontId="12" fillId="0" borderId="2" xfId="0" applyFont="1" applyBorder="1"/>
    <xf numFmtId="182" fontId="10" fillId="0" borderId="2" xfId="3" applyNumberFormat="1" applyFont="1" applyFill="1" applyBorder="1" applyAlignment="1">
      <alignment horizontal="center" vertical="top" wrapText="1"/>
    </xf>
    <xf numFmtId="181" fontId="11" fillId="0" borderId="2" xfId="3" applyNumberFormat="1" applyFont="1" applyBorder="1" applyAlignment="1">
      <alignment horizontal="left" vertical="center" wrapText="1"/>
    </xf>
    <xf numFmtId="4" fontId="11" fillId="0" borderId="2" xfId="3" applyNumberFormat="1" applyFont="1" applyBorder="1" applyAlignment="1">
      <alignment horizontal="right" vertical="center" wrapText="1"/>
    </xf>
    <xf numFmtId="181" fontId="11" fillId="0" borderId="2" xfId="3" applyNumberFormat="1" applyFont="1" applyBorder="1" applyAlignment="1">
      <alignment horizontal="center" vertical="center" wrapText="1"/>
    </xf>
    <xf numFmtId="179" fontId="11" fillId="0" borderId="2" xfId="3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4" fontId="8" fillId="0" borderId="0" xfId="3" applyNumberFormat="1" applyFont="1" applyAlignment="1">
      <alignment horizontal="right" vertical="center"/>
    </xf>
    <xf numFmtId="4" fontId="8" fillId="0" borderId="0" xfId="3" applyNumberFormat="1" applyFont="1" applyFill="1" applyAlignment="1">
      <alignment horizontal="right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0" fontId="1" fillId="0" borderId="0" xfId="3" applyFont="1" applyAlignment="1">
      <alignment horizontal="center"/>
    </xf>
    <xf numFmtId="0" fontId="1" fillId="2" borderId="0" xfId="3" applyFont="1" applyFill="1" applyAlignment="1">
      <alignment horizontal="center"/>
    </xf>
  </cellXfs>
  <cellStyles count="6">
    <cellStyle name="百分比 2" xfId="1"/>
    <cellStyle name="常规" xfId="0" builtinId="0"/>
    <cellStyle name="常规 2" xfId="3"/>
    <cellStyle name="常规 3" xfId="4"/>
    <cellStyle name="常规 4" xfId="5"/>
    <cellStyle name="千位分隔 2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view="pageBreakPreview" topLeftCell="A28" zoomScaleSheetLayoutView="100" workbookViewId="0">
      <selection activeCell="F6" sqref="F6"/>
    </sheetView>
  </sheetViews>
  <sheetFormatPr defaultColWidth="9" defaultRowHeight="20.100000000000001" customHeight="1"/>
  <cols>
    <col min="1" max="1" width="26.5" customWidth="1"/>
    <col min="2" max="3" width="9" hidden="1" customWidth="1"/>
    <col min="4" max="4" width="11.125" style="39" customWidth="1"/>
    <col min="5" max="5" width="12.5" style="40" customWidth="1"/>
    <col min="6" max="6" width="9.75" style="40" customWidth="1"/>
    <col min="7" max="7" width="11.375" style="39" customWidth="1"/>
    <col min="8" max="8" width="16.75" customWidth="1"/>
    <col min="9" max="9" width="14.5"/>
    <col min="10" max="10" width="12.625"/>
    <col min="11" max="11" width="15.125" customWidth="1"/>
  </cols>
  <sheetData>
    <row r="1" spans="1:8" s="34" customFormat="1" ht="24.95" customHeight="1">
      <c r="A1" s="66" t="s">
        <v>0</v>
      </c>
      <c r="B1" s="66"/>
      <c r="C1" s="66"/>
      <c r="D1" s="67"/>
      <c r="E1" s="68"/>
      <c r="F1" s="68"/>
      <c r="G1" s="67"/>
      <c r="H1" s="66"/>
    </row>
    <row r="2" spans="1:8" s="34" customFormat="1" ht="20.100000000000001" customHeight="1">
      <c r="A2" s="69" t="s">
        <v>1</v>
      </c>
      <c r="B2" s="69"/>
      <c r="C2" s="69"/>
      <c r="D2" s="69"/>
      <c r="E2" s="70"/>
      <c r="F2" s="69"/>
      <c r="G2" s="69"/>
      <c r="H2" s="69"/>
    </row>
    <row r="3" spans="1:8" ht="20.100000000000001" customHeight="1">
      <c r="A3" s="41" t="s">
        <v>2</v>
      </c>
      <c r="B3" s="41" t="s">
        <v>3</v>
      </c>
      <c r="C3" s="41" t="s">
        <v>4</v>
      </c>
      <c r="D3" s="42" t="s">
        <v>5</v>
      </c>
      <c r="E3" s="43" t="s">
        <v>6</v>
      </c>
      <c r="F3" s="43" t="s">
        <v>7</v>
      </c>
      <c r="G3" s="42" t="s">
        <v>8</v>
      </c>
      <c r="H3" s="44" t="s">
        <v>9</v>
      </c>
    </row>
    <row r="4" spans="1:8" ht="20.100000000000001" customHeight="1">
      <c r="A4" s="45" t="s">
        <v>10</v>
      </c>
      <c r="B4" s="46">
        <v>162.91999999999999</v>
      </c>
      <c r="C4" s="46">
        <v>182.78</v>
      </c>
      <c r="D4" s="47">
        <v>1527.3737666</v>
      </c>
      <c r="E4" s="47">
        <f>D4</f>
        <v>1527.3737666</v>
      </c>
      <c r="F4" s="47"/>
      <c r="G4" s="47">
        <f>E4</f>
        <v>1527.3737666</v>
      </c>
      <c r="H4" s="48"/>
    </row>
    <row r="5" spans="1:8" ht="20.100000000000001" customHeight="1">
      <c r="A5" s="45" t="s">
        <v>11</v>
      </c>
      <c r="B5" s="49">
        <v>2.2187644172293801</v>
      </c>
      <c r="C5" s="49">
        <v>1.6608729041341399</v>
      </c>
      <c r="D5" s="47">
        <v>2.4500000000000002</v>
      </c>
      <c r="E5" s="47">
        <f>D5</f>
        <v>2.4500000000000002</v>
      </c>
      <c r="F5" s="47"/>
      <c r="G5" s="47">
        <f>E5</f>
        <v>2.4500000000000002</v>
      </c>
      <c r="H5" s="48"/>
    </row>
    <row r="6" spans="1:8" s="38" customFormat="1" ht="20.100000000000001" customHeight="1">
      <c r="A6" s="50" t="s">
        <v>12</v>
      </c>
      <c r="B6" s="51"/>
      <c r="C6" s="51"/>
      <c r="D6" s="52">
        <f>D7+D8+D14+D17+D20</f>
        <v>471.77</v>
      </c>
      <c r="E6" s="52">
        <f>E7+E8+E14+E17+E20</f>
        <v>471.77</v>
      </c>
      <c r="F6" s="52">
        <f>F7+F8+F14+F17+F20</f>
        <v>0</v>
      </c>
      <c r="G6" s="52">
        <f>G7+G8+G14+G17+G20</f>
        <v>471.77</v>
      </c>
      <c r="H6" s="53"/>
    </row>
    <row r="7" spans="1:8" ht="20.100000000000001" customHeight="1">
      <c r="A7" s="54" t="s">
        <v>13</v>
      </c>
      <c r="B7" s="49"/>
      <c r="C7" s="49"/>
      <c r="D7" s="47"/>
      <c r="E7" s="47">
        <v>0</v>
      </c>
      <c r="F7" s="47"/>
      <c r="G7" s="47">
        <f>E7-F7</f>
        <v>0</v>
      </c>
      <c r="H7" s="48"/>
    </row>
    <row r="8" spans="1:8" ht="20.100000000000001" customHeight="1">
      <c r="A8" s="54" t="s">
        <v>14</v>
      </c>
      <c r="B8" s="49"/>
      <c r="C8" s="49"/>
      <c r="D8" s="47">
        <f>SUM(D9:D13)</f>
        <v>471.77</v>
      </c>
      <c r="E8" s="47">
        <f>SUM(E9:E13)</f>
        <v>471.77</v>
      </c>
      <c r="F8" s="47"/>
      <c r="G8" s="47">
        <f t="shared" ref="G8:G20" si="0">E8-F8</f>
        <v>471.77</v>
      </c>
      <c r="H8" s="48"/>
    </row>
    <row r="9" spans="1:8" ht="20.100000000000001" customHeight="1">
      <c r="A9" s="55" t="s">
        <v>15</v>
      </c>
      <c r="B9" s="46"/>
      <c r="C9" s="46"/>
      <c r="D9" s="47">
        <v>471.77</v>
      </c>
      <c r="E9" s="47">
        <v>471.77</v>
      </c>
      <c r="F9" s="47"/>
      <c r="G9" s="47">
        <f t="shared" si="0"/>
        <v>471.77</v>
      </c>
      <c r="H9" s="48" t="s">
        <v>16</v>
      </c>
    </row>
    <row r="10" spans="1:8" ht="20.100000000000001" customHeight="1">
      <c r="A10" s="56" t="s">
        <v>17</v>
      </c>
      <c r="B10" s="46"/>
      <c r="C10" s="46"/>
      <c r="D10" s="47"/>
      <c r="E10" s="47">
        <v>0</v>
      </c>
      <c r="F10" s="47"/>
      <c r="G10" s="47">
        <f t="shared" si="0"/>
        <v>0</v>
      </c>
      <c r="H10" s="48"/>
    </row>
    <row r="11" spans="1:8" ht="20.100000000000001" customHeight="1">
      <c r="A11" s="56" t="s">
        <v>18</v>
      </c>
      <c r="B11" s="46"/>
      <c r="C11" s="46"/>
      <c r="D11" s="47"/>
      <c r="E11" s="47">
        <v>0</v>
      </c>
      <c r="F11" s="47"/>
      <c r="G11" s="47">
        <f t="shared" si="0"/>
        <v>0</v>
      </c>
      <c r="H11" s="48"/>
    </row>
    <row r="12" spans="1:8" s="38" customFormat="1" ht="20.100000000000001" customHeight="1">
      <c r="A12" s="56" t="s">
        <v>19</v>
      </c>
      <c r="B12" s="46"/>
      <c r="C12" s="46"/>
      <c r="D12" s="47"/>
      <c r="E12" s="47">
        <v>0</v>
      </c>
      <c r="F12" s="47"/>
      <c r="G12" s="47">
        <f t="shared" si="0"/>
        <v>0</v>
      </c>
      <c r="H12" s="48"/>
    </row>
    <row r="13" spans="1:8" s="38" customFormat="1" ht="20.100000000000001" customHeight="1">
      <c r="A13" s="56" t="s">
        <v>20</v>
      </c>
      <c r="B13" s="46"/>
      <c r="C13" s="46"/>
      <c r="D13" s="47"/>
      <c r="E13" s="47">
        <v>0</v>
      </c>
      <c r="F13" s="47"/>
      <c r="G13" s="47">
        <f t="shared" si="0"/>
        <v>0</v>
      </c>
      <c r="H13" s="48"/>
    </row>
    <row r="14" spans="1:8" ht="20.100000000000001" customHeight="1">
      <c r="A14" s="57" t="s">
        <v>21</v>
      </c>
      <c r="B14" s="46"/>
      <c r="C14" s="46"/>
      <c r="D14" s="47"/>
      <c r="E14" s="47">
        <v>0</v>
      </c>
      <c r="F14" s="47"/>
      <c r="G14" s="47">
        <f t="shared" si="0"/>
        <v>0</v>
      </c>
      <c r="H14" s="48"/>
    </row>
    <row r="15" spans="1:8" ht="20.100000000000001" customHeight="1">
      <c r="A15" s="58" t="s">
        <v>22</v>
      </c>
      <c r="B15" s="46"/>
      <c r="C15" s="46"/>
      <c r="D15" s="47"/>
      <c r="E15" s="47">
        <v>0</v>
      </c>
      <c r="F15" s="47"/>
      <c r="G15" s="47">
        <f t="shared" si="0"/>
        <v>0</v>
      </c>
      <c r="H15" s="48"/>
    </row>
    <row r="16" spans="1:8" ht="20.100000000000001" customHeight="1">
      <c r="A16" s="59" t="s">
        <v>23</v>
      </c>
      <c r="B16" s="46"/>
      <c r="C16" s="46"/>
      <c r="D16" s="47"/>
      <c r="E16" s="47">
        <v>0</v>
      </c>
      <c r="F16" s="47"/>
      <c r="G16" s="47">
        <f t="shared" si="0"/>
        <v>0</v>
      </c>
      <c r="H16" s="48"/>
    </row>
    <row r="17" spans="1:8" ht="20.100000000000001" customHeight="1">
      <c r="A17" s="54" t="s">
        <v>24</v>
      </c>
      <c r="B17" s="49"/>
      <c r="C17" s="49"/>
      <c r="D17" s="47"/>
      <c r="E17" s="47">
        <v>0</v>
      </c>
      <c r="F17" s="47"/>
      <c r="G17" s="47">
        <f t="shared" si="0"/>
        <v>0</v>
      </c>
      <c r="H17" s="48"/>
    </row>
    <row r="18" spans="1:8" ht="20.100000000000001" customHeight="1">
      <c r="A18" s="54" t="s">
        <v>25</v>
      </c>
      <c r="B18" s="49"/>
      <c r="C18" s="49"/>
      <c r="D18" s="47"/>
      <c r="E18" s="47">
        <v>0</v>
      </c>
      <c r="F18" s="47"/>
      <c r="G18" s="47">
        <f t="shared" si="0"/>
        <v>0</v>
      </c>
      <c r="H18" s="48"/>
    </row>
    <row r="19" spans="1:8" ht="20.100000000000001" customHeight="1">
      <c r="A19" s="54" t="s">
        <v>26</v>
      </c>
      <c r="B19" s="49"/>
      <c r="C19" s="49"/>
      <c r="D19" s="47"/>
      <c r="E19" s="47">
        <v>0</v>
      </c>
      <c r="F19" s="47"/>
      <c r="G19" s="47">
        <f t="shared" si="0"/>
        <v>0</v>
      </c>
      <c r="H19" s="48"/>
    </row>
    <row r="20" spans="1:8" ht="20.100000000000001" customHeight="1">
      <c r="A20" s="54" t="s">
        <v>27</v>
      </c>
      <c r="B20" s="49"/>
      <c r="C20" s="49"/>
      <c r="D20" s="47"/>
      <c r="E20" s="47">
        <v>0</v>
      </c>
      <c r="F20" s="47"/>
      <c r="G20" s="47">
        <f t="shared" si="0"/>
        <v>0</v>
      </c>
      <c r="H20" s="48"/>
    </row>
    <row r="21" spans="1:8" ht="20.100000000000001" customHeight="1">
      <c r="A21" s="50" t="s">
        <v>28</v>
      </c>
      <c r="B21" s="52">
        <f>B22+B28</f>
        <v>567.83692199999996</v>
      </c>
      <c r="C21" s="52">
        <f>C22+C28</f>
        <v>788.32373099999995</v>
      </c>
      <c r="D21" s="52">
        <f>D22+D28+D33</f>
        <v>520.08502799999997</v>
      </c>
      <c r="E21" s="52">
        <f>E22+E28+E33</f>
        <v>521.40502800000002</v>
      </c>
      <c r="F21" s="52">
        <f>F22+F28+F33</f>
        <v>280.71527490720001</v>
      </c>
      <c r="G21" s="52">
        <f>G22+G28+G33</f>
        <v>239.36975309280001</v>
      </c>
      <c r="H21" s="53"/>
    </row>
    <row r="22" spans="1:8" s="38" customFormat="1" ht="20.100000000000001" customHeight="1">
      <c r="A22" s="54" t="s">
        <v>29</v>
      </c>
      <c r="B22" s="46">
        <f t="shared" ref="B22:G22" si="1">SUM(B23:B27)</f>
        <v>244.28746899999999</v>
      </c>
      <c r="C22" s="46">
        <f t="shared" si="1"/>
        <v>334.470797</v>
      </c>
      <c r="D22" s="47">
        <f t="shared" si="1"/>
        <v>246.825028</v>
      </c>
      <c r="E22" s="47">
        <f t="shared" si="1"/>
        <v>246.825028</v>
      </c>
      <c r="F22" s="47">
        <f t="shared" si="1"/>
        <v>7.9971309071999999</v>
      </c>
      <c r="G22" s="47">
        <f t="shared" si="1"/>
        <v>238.82789709279999</v>
      </c>
      <c r="H22" s="60"/>
    </row>
    <row r="23" spans="1:8" ht="20.100000000000001" customHeight="1">
      <c r="A23" s="58" t="s">
        <v>30</v>
      </c>
      <c r="B23" s="46">
        <v>159.68447699999999</v>
      </c>
      <c r="C23" s="46">
        <v>229.80354199999999</v>
      </c>
      <c r="D23" s="47">
        <v>189.6063</v>
      </c>
      <c r="E23" s="47">
        <f t="shared" ref="E23:E27" si="2">D23</f>
        <v>189.6063</v>
      </c>
      <c r="F23" s="47">
        <v>6.1432441200000003</v>
      </c>
      <c r="G23" s="47">
        <f t="shared" ref="G23:G27" si="3">E23-F23</f>
        <v>183.46305588000001</v>
      </c>
      <c r="H23" s="61"/>
    </row>
    <row r="24" spans="1:8" ht="20.100000000000001" customHeight="1">
      <c r="A24" s="58" t="s">
        <v>31</v>
      </c>
      <c r="B24" s="46">
        <v>5.08</v>
      </c>
      <c r="C24" s="46">
        <v>8.7058859999999996</v>
      </c>
      <c r="D24" s="47">
        <v>0.46257999999999999</v>
      </c>
      <c r="E24" s="47">
        <f t="shared" si="2"/>
        <v>0.46257999999999999</v>
      </c>
      <c r="F24" s="47">
        <v>1.4987591999999999E-2</v>
      </c>
      <c r="G24" s="47">
        <f t="shared" si="3"/>
        <v>0.447592408</v>
      </c>
      <c r="H24" s="61"/>
    </row>
    <row r="25" spans="1:8" ht="20.100000000000001" customHeight="1">
      <c r="A25" s="58" t="s">
        <v>32</v>
      </c>
      <c r="B25" s="49">
        <v>4.9046620000000001</v>
      </c>
      <c r="C25" s="49">
        <v>0.70665100000000003</v>
      </c>
      <c r="D25" s="47">
        <v>0.23549999999999999</v>
      </c>
      <c r="E25" s="47">
        <f t="shared" si="2"/>
        <v>0.23549999999999999</v>
      </c>
      <c r="F25" s="47">
        <v>7.6302000000000002E-3</v>
      </c>
      <c r="G25" s="47">
        <f t="shared" si="3"/>
        <v>0.22786980000000001</v>
      </c>
      <c r="H25" s="48"/>
    </row>
    <row r="26" spans="1:8" ht="20.100000000000001" customHeight="1">
      <c r="A26" s="58" t="s">
        <v>33</v>
      </c>
      <c r="B26" s="49">
        <v>2.0484</v>
      </c>
      <c r="C26" s="49">
        <v>7.1999999999999998E-3</v>
      </c>
      <c r="D26" s="47">
        <v>3.69015</v>
      </c>
      <c r="E26" s="47">
        <f t="shared" si="2"/>
        <v>3.69015</v>
      </c>
      <c r="F26" s="47">
        <v>0.11956086</v>
      </c>
      <c r="G26" s="47">
        <f t="shared" si="3"/>
        <v>3.5705891400000001</v>
      </c>
      <c r="H26" s="48"/>
    </row>
    <row r="27" spans="1:8" ht="20.100000000000001" customHeight="1">
      <c r="A27" s="58" t="s">
        <v>34</v>
      </c>
      <c r="B27" s="49">
        <v>72.569929999999999</v>
      </c>
      <c r="C27" s="49">
        <v>95.247517999999999</v>
      </c>
      <c r="D27" s="47">
        <v>52.830497999999999</v>
      </c>
      <c r="E27" s="47">
        <f t="shared" si="2"/>
        <v>52.830497999999999</v>
      </c>
      <c r="F27" s="47">
        <v>1.7117081352000001</v>
      </c>
      <c r="G27" s="47">
        <f t="shared" si="3"/>
        <v>51.1187898648</v>
      </c>
      <c r="H27" s="60"/>
    </row>
    <row r="28" spans="1:8" ht="20.100000000000001" customHeight="1">
      <c r="A28" s="54" t="s">
        <v>35</v>
      </c>
      <c r="B28" s="49">
        <f t="shared" ref="B28:G28" si="4">SUM(B29:B32)</f>
        <v>323.54945300000003</v>
      </c>
      <c r="C28" s="49">
        <f t="shared" si="4"/>
        <v>453.852934</v>
      </c>
      <c r="D28" s="47">
        <f t="shared" si="4"/>
        <v>0</v>
      </c>
      <c r="E28" s="47">
        <f t="shared" si="4"/>
        <v>0</v>
      </c>
      <c r="F28" s="47">
        <f t="shared" si="4"/>
        <v>0</v>
      </c>
      <c r="G28" s="47">
        <f t="shared" si="4"/>
        <v>0</v>
      </c>
      <c r="H28" s="48"/>
    </row>
    <row r="29" spans="1:8" ht="20.100000000000001" customHeight="1">
      <c r="A29" s="58" t="s">
        <v>36</v>
      </c>
      <c r="B29" s="49">
        <v>106.77273</v>
      </c>
      <c r="C29" s="49">
        <v>137.91163</v>
      </c>
      <c r="D29" s="47"/>
      <c r="E29" s="47">
        <f t="shared" ref="E29:E32" si="5">D29</f>
        <v>0</v>
      </c>
      <c r="F29" s="47">
        <f t="shared" ref="F29:F32" si="6">E29*167.59/3516.41</f>
        <v>0</v>
      </c>
      <c r="G29" s="47">
        <f t="shared" ref="G29:G36" si="7">E29-F29</f>
        <v>0</v>
      </c>
      <c r="H29" s="48"/>
    </row>
    <row r="30" spans="1:8" ht="20.100000000000001" customHeight="1">
      <c r="A30" s="58" t="s">
        <v>31</v>
      </c>
      <c r="B30" s="49">
        <v>122.121751</v>
      </c>
      <c r="C30" s="49">
        <v>148.790888</v>
      </c>
      <c r="D30" s="47"/>
      <c r="E30" s="47">
        <f t="shared" si="5"/>
        <v>0</v>
      </c>
      <c r="F30" s="47">
        <f t="shared" si="6"/>
        <v>0</v>
      </c>
      <c r="G30" s="47">
        <f t="shared" si="7"/>
        <v>0</v>
      </c>
      <c r="H30" s="48"/>
    </row>
    <row r="31" spans="1:8" ht="20.100000000000001" customHeight="1">
      <c r="A31" s="58" t="s">
        <v>32</v>
      </c>
      <c r="B31" s="49">
        <v>17.785875999999998</v>
      </c>
      <c r="C31" s="49">
        <v>53.863264999999998</v>
      </c>
      <c r="D31" s="47"/>
      <c r="E31" s="47">
        <f t="shared" si="5"/>
        <v>0</v>
      </c>
      <c r="F31" s="47">
        <f t="shared" si="6"/>
        <v>0</v>
      </c>
      <c r="G31" s="47">
        <f t="shared" si="7"/>
        <v>0</v>
      </c>
      <c r="H31" s="48"/>
    </row>
    <row r="32" spans="1:8" ht="20.100000000000001" customHeight="1">
      <c r="A32" s="58" t="s">
        <v>37</v>
      </c>
      <c r="B32" s="49">
        <v>76.869095999999999</v>
      </c>
      <c r="C32" s="49">
        <v>113.28715099999999</v>
      </c>
      <c r="D32" s="47"/>
      <c r="E32" s="47">
        <f t="shared" si="5"/>
        <v>0</v>
      </c>
      <c r="F32" s="47">
        <f t="shared" si="6"/>
        <v>0</v>
      </c>
      <c r="G32" s="47">
        <f t="shared" si="7"/>
        <v>0</v>
      </c>
      <c r="H32" s="48"/>
    </row>
    <row r="33" spans="1:9" ht="20.100000000000001" customHeight="1">
      <c r="A33" s="54" t="s">
        <v>38</v>
      </c>
      <c r="B33" s="49"/>
      <c r="C33" s="49"/>
      <c r="D33" s="47">
        <f t="shared" ref="D33:G33" si="8">D34+D35+D36</f>
        <v>273.26</v>
      </c>
      <c r="E33" s="47">
        <f>E34-E35+E36</f>
        <v>274.58</v>
      </c>
      <c r="F33" s="47">
        <f t="shared" si="8"/>
        <v>272.718144</v>
      </c>
      <c r="G33" s="47">
        <f t="shared" si="8"/>
        <v>0.541856</v>
      </c>
      <c r="H33" s="48"/>
    </row>
    <row r="34" spans="1:9" ht="20.100000000000001" customHeight="1">
      <c r="A34" s="58" t="s">
        <v>39</v>
      </c>
      <c r="B34" s="49"/>
      <c r="C34" s="49"/>
      <c r="D34" s="47">
        <v>272.7</v>
      </c>
      <c r="E34" s="47">
        <f t="shared" ref="E34:E36" si="9">D34</f>
        <v>272.7</v>
      </c>
      <c r="F34" s="47">
        <v>272.7</v>
      </c>
      <c r="G34" s="47">
        <f t="shared" si="7"/>
        <v>0</v>
      </c>
      <c r="H34" s="48" t="s">
        <v>40</v>
      </c>
    </row>
    <row r="35" spans="1:9" ht="20.100000000000001" customHeight="1">
      <c r="A35" s="58" t="s">
        <v>41</v>
      </c>
      <c r="B35" s="49"/>
      <c r="C35" s="49"/>
      <c r="D35" s="47">
        <v>-0.66</v>
      </c>
      <c r="E35" s="47">
        <f t="shared" si="9"/>
        <v>-0.66</v>
      </c>
      <c r="F35" s="47">
        <v>-2.1384E-2</v>
      </c>
      <c r="G35" s="47">
        <f t="shared" si="7"/>
        <v>-0.63861599999999996</v>
      </c>
      <c r="H35" s="48"/>
      <c r="I35" s="38"/>
    </row>
    <row r="36" spans="1:9" ht="20.100000000000001" customHeight="1">
      <c r="A36" s="58" t="s">
        <v>42</v>
      </c>
      <c r="B36" s="49"/>
      <c r="C36" s="49"/>
      <c r="D36" s="47">
        <v>1.22</v>
      </c>
      <c r="E36" s="47">
        <f t="shared" si="9"/>
        <v>1.22</v>
      </c>
      <c r="F36" s="47">
        <v>3.9528000000000001E-2</v>
      </c>
      <c r="G36" s="47">
        <f t="shared" si="7"/>
        <v>1.180472</v>
      </c>
      <c r="H36" s="48"/>
      <c r="I36" s="38"/>
    </row>
    <row r="37" spans="1:9" ht="20.100000000000001" customHeight="1">
      <c r="A37" s="62" t="s">
        <v>43</v>
      </c>
      <c r="B37" s="51"/>
      <c r="C37" s="51"/>
      <c r="D37" s="52"/>
      <c r="E37" s="52"/>
      <c r="F37" s="52">
        <v>149.68262912680001</v>
      </c>
      <c r="G37" s="52">
        <v>149.68262912680001</v>
      </c>
      <c r="H37" s="53"/>
    </row>
    <row r="38" spans="1:9" ht="20.100000000000001" customHeight="1">
      <c r="A38" s="50" t="s">
        <v>44</v>
      </c>
      <c r="B38" s="63">
        <f t="shared" ref="B38:G38" si="10">B37+B21+B6</f>
        <v>567.83692199999996</v>
      </c>
      <c r="C38" s="63">
        <f t="shared" si="10"/>
        <v>788.32373099999995</v>
      </c>
      <c r="D38" s="63">
        <f t="shared" si="10"/>
        <v>991.85502799999995</v>
      </c>
      <c r="E38" s="63">
        <f t="shared" si="10"/>
        <v>993.175028</v>
      </c>
      <c r="F38" s="63">
        <f t="shared" si="10"/>
        <v>430.39790403400002</v>
      </c>
      <c r="G38" s="63">
        <f t="shared" si="10"/>
        <v>860.82238221959994</v>
      </c>
      <c r="H38" s="53"/>
    </row>
    <row r="39" spans="1:9" ht="20.100000000000001" customHeight="1">
      <c r="A39" s="50" t="s">
        <v>45</v>
      </c>
      <c r="B39" s="64" t="e">
        <f>+#REF!+1.614827</f>
        <v>#REF!</v>
      </c>
      <c r="C39" s="64" t="e">
        <f>#REF!+3.363783</f>
        <v>#REF!</v>
      </c>
      <c r="D39" s="52"/>
      <c r="E39" s="52"/>
      <c r="F39" s="52"/>
      <c r="G39" s="52"/>
      <c r="H39" s="53"/>
    </row>
    <row r="40" spans="1:9" ht="20.100000000000001" customHeight="1">
      <c r="A40" s="50" t="s">
        <v>46</v>
      </c>
      <c r="B40" s="52" t="e">
        <f t="shared" ref="B40:G40" si="11">B38-B39</f>
        <v>#REF!</v>
      </c>
      <c r="C40" s="52" t="e">
        <f t="shared" si="11"/>
        <v>#REF!</v>
      </c>
      <c r="D40" s="52">
        <f t="shared" si="11"/>
        <v>991.85502799999995</v>
      </c>
      <c r="E40" s="52">
        <f t="shared" si="11"/>
        <v>993.175028</v>
      </c>
      <c r="F40" s="52">
        <f t="shared" si="11"/>
        <v>430.39790403400002</v>
      </c>
      <c r="G40" s="52">
        <f t="shared" si="11"/>
        <v>860.82238221959994</v>
      </c>
      <c r="H40" s="53"/>
    </row>
    <row r="41" spans="1:9" ht="20.100000000000001" customHeight="1">
      <c r="A41" s="50" t="s">
        <v>47</v>
      </c>
      <c r="B41" s="52">
        <f>B4</f>
        <v>162.91999999999999</v>
      </c>
      <c r="C41" s="52">
        <f>C4</f>
        <v>182.78</v>
      </c>
      <c r="D41" s="52">
        <f>D4</f>
        <v>1527.3737666</v>
      </c>
      <c r="E41" s="52">
        <f>E4</f>
        <v>1527.3737666</v>
      </c>
      <c r="F41" s="52"/>
      <c r="G41" s="52">
        <f>G4</f>
        <v>1527.3737666</v>
      </c>
      <c r="H41" s="53"/>
    </row>
    <row r="42" spans="1:9" s="38" customFormat="1" ht="20.100000000000001" customHeight="1">
      <c r="A42" s="50" t="s">
        <v>48</v>
      </c>
      <c r="B42" s="52" t="e">
        <f>B40/B41</f>
        <v>#REF!</v>
      </c>
      <c r="C42" s="52" t="e">
        <f>C40/C41</f>
        <v>#REF!</v>
      </c>
      <c r="D42" s="52"/>
      <c r="E42" s="52"/>
      <c r="F42" s="52"/>
      <c r="G42" s="52">
        <f>G40/G41</f>
        <v>0.56359641696336604</v>
      </c>
      <c r="H42" s="65"/>
    </row>
    <row r="43" spans="1:9" s="38" customFormat="1" ht="20.100000000000001" customHeight="1">
      <c r="A43"/>
      <c r="B43"/>
      <c r="C43"/>
      <c r="D43" s="39"/>
      <c r="E43" s="40"/>
      <c r="F43" s="40"/>
      <c r="G43" s="39"/>
      <c r="H43"/>
    </row>
  </sheetData>
  <mergeCells count="2">
    <mergeCell ref="A1:H1"/>
    <mergeCell ref="A2:H2"/>
  </mergeCells>
  <phoneticPr fontId="14" type="noConversion"/>
  <printOptions horizontalCentered="1"/>
  <pageMargins left="0.75138888888888899" right="0.75138888888888899" top="0.66874999999999996" bottom="0.39305555555555599" header="0.78680555555555598" footer="0.51180555555555596"/>
  <pageSetup paperSize="9" scale="90" orientation="portrait" r:id="rId1"/>
  <headerFooter>
    <oddHeader>&amp;R&amp;10第 &amp;P 页，共 &amp;N 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C11"/>
  <sheetViews>
    <sheetView tabSelected="1" workbookViewId="0">
      <selection activeCell="L16" sqref="L16"/>
    </sheetView>
  </sheetViews>
  <sheetFormatPr defaultColWidth="9" defaultRowHeight="14.25"/>
  <cols>
    <col min="1" max="1" width="21" style="34" customWidth="1"/>
    <col min="2" max="2" width="30.625" style="34" customWidth="1"/>
    <col min="3" max="3" width="16" style="34" customWidth="1"/>
    <col min="4" max="16384" width="9" style="34"/>
  </cols>
  <sheetData>
    <row r="2" spans="1:3" ht="24.95" customHeight="1">
      <c r="A2" s="35" t="s">
        <v>49</v>
      </c>
      <c r="B2" s="35" t="s">
        <v>50</v>
      </c>
      <c r="C2" s="35">
        <v>444.81</v>
      </c>
    </row>
    <row r="3" spans="1:3" ht="24.95" customHeight="1">
      <c r="A3" s="35" t="s">
        <v>51</v>
      </c>
      <c r="B3" s="35" t="s">
        <v>52</v>
      </c>
      <c r="C3" s="35">
        <v>88.96</v>
      </c>
    </row>
    <row r="4" spans="1:3" ht="24.95" customHeight="1">
      <c r="A4" s="35" t="s">
        <v>53</v>
      </c>
      <c r="B4" s="35" t="s">
        <v>54</v>
      </c>
      <c r="C4" s="35">
        <v>2927.47</v>
      </c>
    </row>
    <row r="5" spans="1:3" ht="24.95" customHeight="1">
      <c r="A5" s="35" t="s">
        <v>55</v>
      </c>
      <c r="B5" s="35" t="s">
        <v>56</v>
      </c>
      <c r="C5" s="35">
        <v>204.92</v>
      </c>
    </row>
    <row r="6" spans="1:3" ht="24.95" customHeight="1">
      <c r="A6" s="35" t="s">
        <v>57</v>
      </c>
      <c r="B6" s="35" t="s">
        <v>58</v>
      </c>
      <c r="C6" s="35">
        <v>518.87</v>
      </c>
    </row>
    <row r="7" spans="1:3" ht="24.95" customHeight="1">
      <c r="A7" s="35" t="s">
        <v>59</v>
      </c>
      <c r="B7" s="35" t="s">
        <v>60</v>
      </c>
      <c r="C7" s="35">
        <v>1374.5</v>
      </c>
    </row>
    <row r="8" spans="1:3" ht="24.95" customHeight="1">
      <c r="A8" s="35" t="s">
        <v>61</v>
      </c>
      <c r="B8" s="35" t="s">
        <v>62</v>
      </c>
      <c r="C8" s="35">
        <v>571.98</v>
      </c>
    </row>
    <row r="9" spans="1:3" ht="24.95" customHeight="1">
      <c r="A9" s="35" t="s">
        <v>63</v>
      </c>
      <c r="B9" s="35" t="s">
        <v>64</v>
      </c>
      <c r="C9" s="35">
        <v>0.79</v>
      </c>
    </row>
    <row r="10" spans="1:3" ht="24.95" customHeight="1">
      <c r="A10" s="36" t="s">
        <v>65</v>
      </c>
      <c r="B10" s="37" t="s">
        <v>66</v>
      </c>
      <c r="C10" s="37">
        <v>0.88</v>
      </c>
    </row>
    <row r="11" spans="1:3" ht="24.95" customHeight="1"/>
  </sheetData>
  <phoneticPr fontId="14" type="noConversion"/>
  <pageMargins left="0.69930555555555596" right="0.69930555555555596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4"/>
  <sheetViews>
    <sheetView topLeftCell="A25" workbookViewId="0">
      <selection activeCell="K14" sqref="K14"/>
    </sheetView>
  </sheetViews>
  <sheetFormatPr defaultColWidth="9" defaultRowHeight="14.25"/>
  <cols>
    <col min="1" max="1" width="20.625" customWidth="1"/>
    <col min="2" max="3" width="9" customWidth="1"/>
    <col min="4" max="4" width="11.625" style="1" customWidth="1"/>
    <col min="5" max="5" width="11.625" style="2" customWidth="1"/>
    <col min="6" max="6" width="11.625" customWidth="1"/>
    <col min="7" max="7" width="12.875" customWidth="1"/>
    <col min="8" max="8" width="18.375" customWidth="1"/>
    <col min="11" max="11" width="11.5" customWidth="1"/>
  </cols>
  <sheetData>
    <row r="1" spans="1:12" ht="18.75">
      <c r="A1" s="71" t="s">
        <v>67</v>
      </c>
      <c r="B1" s="71"/>
      <c r="C1" s="71"/>
      <c r="D1" s="71"/>
      <c r="E1" s="72"/>
      <c r="F1" s="71"/>
      <c r="G1" s="71"/>
      <c r="H1" s="71"/>
      <c r="I1" s="29"/>
      <c r="J1" s="29"/>
    </row>
    <row r="2" spans="1:12" ht="15">
      <c r="A2" s="3" t="s">
        <v>68</v>
      </c>
      <c r="B2" s="4"/>
      <c r="C2" s="4"/>
      <c r="D2" s="5"/>
      <c r="E2" s="6"/>
      <c r="F2" s="7"/>
      <c r="G2" s="4"/>
      <c r="H2" s="8"/>
      <c r="I2" s="29"/>
      <c r="J2" s="29"/>
    </row>
    <row r="3" spans="1:12" ht="1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2" t="s">
        <v>7</v>
      </c>
      <c r="G3" s="9" t="s">
        <v>8</v>
      </c>
      <c r="H3" s="13" t="s">
        <v>9</v>
      </c>
      <c r="I3" s="29"/>
      <c r="J3" s="29"/>
    </row>
    <row r="4" spans="1:12" ht="15">
      <c r="A4" s="14" t="s">
        <v>69</v>
      </c>
      <c r="B4" s="10">
        <v>88.18</v>
      </c>
      <c r="C4" s="10">
        <v>210.22</v>
      </c>
      <c r="D4" s="15">
        <v>725.3</v>
      </c>
      <c r="E4" s="11">
        <v>725.3</v>
      </c>
      <c r="F4" s="16"/>
      <c r="G4" s="13">
        <v>725.3</v>
      </c>
      <c r="H4" s="13"/>
      <c r="I4" s="29"/>
      <c r="J4" s="29"/>
    </row>
    <row r="5" spans="1:12" ht="15">
      <c r="A5" s="14" t="s">
        <v>10</v>
      </c>
      <c r="B5" s="15">
        <v>83.71</v>
      </c>
      <c r="C5" s="15">
        <v>204.85</v>
      </c>
      <c r="D5" s="15">
        <v>723.65</v>
      </c>
      <c r="E5" s="11">
        <v>723.65</v>
      </c>
      <c r="F5" s="16"/>
      <c r="G5" s="13">
        <v>723.65</v>
      </c>
      <c r="H5" s="13"/>
      <c r="I5" s="29"/>
      <c r="J5" s="30"/>
      <c r="K5" s="31"/>
      <c r="L5" s="31"/>
    </row>
    <row r="6" spans="1:12" ht="15">
      <c r="A6" s="14" t="s">
        <v>70</v>
      </c>
      <c r="B6" s="17">
        <v>5.0691766840553598E-2</v>
      </c>
      <c r="C6" s="18">
        <v>0.05</v>
      </c>
      <c r="D6" s="19">
        <v>0.05</v>
      </c>
      <c r="E6" s="20">
        <v>0.05</v>
      </c>
      <c r="F6" s="21"/>
      <c r="G6" s="13">
        <v>0.05</v>
      </c>
      <c r="H6" s="13"/>
      <c r="I6" s="29"/>
      <c r="J6" s="29"/>
      <c r="K6" s="31"/>
    </row>
    <row r="7" spans="1:12" ht="15">
      <c r="A7" s="14" t="s">
        <v>11</v>
      </c>
      <c r="B7" s="10">
        <v>2.59</v>
      </c>
      <c r="C7" s="10">
        <v>2.04</v>
      </c>
      <c r="D7" s="15">
        <v>2.2400000000000002</v>
      </c>
      <c r="E7" s="11">
        <v>2.2400000000000002</v>
      </c>
      <c r="F7" s="16"/>
      <c r="G7" s="13">
        <v>2.2400000000000002</v>
      </c>
      <c r="H7" s="13"/>
      <c r="I7" s="29"/>
      <c r="J7" s="29"/>
    </row>
    <row r="8" spans="1:12" ht="15">
      <c r="A8" s="14" t="s">
        <v>12</v>
      </c>
      <c r="B8" s="10">
        <v>145.02365</v>
      </c>
      <c r="C8" s="10">
        <v>253.0532</v>
      </c>
      <c r="D8" s="10">
        <v>494.44349999999997</v>
      </c>
      <c r="E8" s="11">
        <v>328.7235</v>
      </c>
      <c r="F8" s="12">
        <f>F9+F10</f>
        <v>184.11</v>
      </c>
      <c r="G8" s="13">
        <f>D8-F8</f>
        <v>310.33350000000002</v>
      </c>
      <c r="H8" s="13"/>
      <c r="I8" s="32"/>
      <c r="J8" s="29"/>
    </row>
    <row r="9" spans="1:12" ht="15">
      <c r="A9" s="14" t="s">
        <v>13</v>
      </c>
      <c r="B9" s="10">
        <v>29.97</v>
      </c>
      <c r="C9" s="10">
        <v>77.989999999999995</v>
      </c>
      <c r="D9" s="15">
        <v>135.25</v>
      </c>
      <c r="E9" s="11">
        <v>81.02</v>
      </c>
      <c r="F9" s="16">
        <v>54.23</v>
      </c>
      <c r="G9" s="13">
        <v>81.02</v>
      </c>
      <c r="H9" s="13"/>
      <c r="I9" s="32"/>
      <c r="J9" s="29"/>
    </row>
    <row r="10" spans="1:12" ht="15">
      <c r="A10" s="22" t="s">
        <v>14</v>
      </c>
      <c r="B10" s="15">
        <v>80.41</v>
      </c>
      <c r="C10" s="15">
        <v>110.25</v>
      </c>
      <c r="D10" s="15">
        <v>203.94</v>
      </c>
      <c r="E10" s="11">
        <v>74.06</v>
      </c>
      <c r="F10" s="16">
        <f>F11</f>
        <v>129.88</v>
      </c>
      <c r="G10" s="13">
        <f>G11+G12+G13+G14</f>
        <v>74.06</v>
      </c>
      <c r="H10" s="13"/>
      <c r="I10" s="29"/>
      <c r="J10" s="33"/>
    </row>
    <row r="11" spans="1:12" ht="24">
      <c r="A11" s="22" t="s">
        <v>71</v>
      </c>
      <c r="B11" s="15">
        <v>79.489999999999995</v>
      </c>
      <c r="C11" s="15">
        <v>79.06</v>
      </c>
      <c r="D11" s="15">
        <v>171.38</v>
      </c>
      <c r="E11" s="11">
        <v>41.5</v>
      </c>
      <c r="F11" s="16">
        <f>D11-E11</f>
        <v>129.88</v>
      </c>
      <c r="G11" s="13">
        <v>41.5</v>
      </c>
      <c r="H11" s="13" t="s">
        <v>72</v>
      </c>
      <c r="I11" s="29"/>
      <c r="J11" s="29"/>
    </row>
    <row r="12" spans="1:12" ht="15">
      <c r="A12" s="22" t="s">
        <v>73</v>
      </c>
      <c r="B12" s="15"/>
      <c r="C12" s="15">
        <v>3.25</v>
      </c>
      <c r="D12" s="15">
        <v>3.3</v>
      </c>
      <c r="E12" s="11">
        <v>3.3</v>
      </c>
      <c r="F12" s="16"/>
      <c r="G12" s="13">
        <v>3.3</v>
      </c>
      <c r="H12" s="13"/>
      <c r="I12" s="32"/>
      <c r="J12" s="29"/>
    </row>
    <row r="13" spans="1:12" ht="15">
      <c r="A13" s="22" t="s">
        <v>74</v>
      </c>
      <c r="B13" s="15"/>
      <c r="C13" s="15">
        <v>24.84</v>
      </c>
      <c r="D13" s="15">
        <v>24.9</v>
      </c>
      <c r="E13" s="11">
        <v>24.9</v>
      </c>
      <c r="F13" s="16"/>
      <c r="G13" s="13">
        <v>24.9</v>
      </c>
      <c r="H13" s="13"/>
      <c r="I13" s="29"/>
      <c r="J13" s="29"/>
    </row>
    <row r="14" spans="1:12" ht="15">
      <c r="A14" s="22" t="s">
        <v>75</v>
      </c>
      <c r="B14" s="15">
        <v>0.92</v>
      </c>
      <c r="C14" s="15">
        <v>3.1</v>
      </c>
      <c r="D14" s="15">
        <v>4.3600000000000003</v>
      </c>
      <c r="E14" s="11">
        <v>4.3600000000000003</v>
      </c>
      <c r="F14" s="16"/>
      <c r="G14" s="13">
        <v>4.3600000000000003</v>
      </c>
      <c r="H14" s="13"/>
      <c r="I14" s="29"/>
      <c r="J14" s="29"/>
    </row>
    <row r="15" spans="1:12" ht="15">
      <c r="A15" s="22" t="s">
        <v>76</v>
      </c>
      <c r="B15" s="15"/>
      <c r="C15" s="15"/>
      <c r="D15" s="15"/>
      <c r="E15" s="11"/>
      <c r="F15" s="16"/>
      <c r="G15" s="13">
        <v>0</v>
      </c>
      <c r="H15" s="13"/>
      <c r="I15" s="29"/>
      <c r="J15" s="29"/>
    </row>
    <row r="16" spans="1:12" ht="15">
      <c r="A16" s="22" t="s">
        <v>21</v>
      </c>
      <c r="B16" s="15">
        <v>32.563650000000003</v>
      </c>
      <c r="C16" s="15">
        <v>55.743200000000002</v>
      </c>
      <c r="D16" s="15">
        <v>90.06</v>
      </c>
      <c r="E16" s="11">
        <v>90.06</v>
      </c>
      <c r="F16" s="16"/>
      <c r="G16" s="13">
        <v>90.06</v>
      </c>
      <c r="H16" s="13"/>
      <c r="I16" s="29"/>
      <c r="J16" s="29"/>
    </row>
    <row r="17" spans="1:8">
      <c r="A17" s="14" t="s">
        <v>77</v>
      </c>
      <c r="B17" s="15"/>
      <c r="C17" s="15"/>
      <c r="D17" s="15"/>
      <c r="E17" s="11"/>
      <c r="F17" s="16"/>
      <c r="G17" s="13">
        <v>0</v>
      </c>
      <c r="H17" s="13"/>
    </row>
    <row r="18" spans="1:8">
      <c r="A18" s="14" t="s">
        <v>78</v>
      </c>
      <c r="B18" s="15">
        <v>0.23</v>
      </c>
      <c r="C18" s="15">
        <v>5.07</v>
      </c>
      <c r="D18" s="15">
        <v>90.06</v>
      </c>
      <c r="E18" s="11">
        <v>90.06</v>
      </c>
      <c r="F18" s="16"/>
      <c r="G18" s="13">
        <v>90.06</v>
      </c>
      <c r="H18" s="13"/>
    </row>
    <row r="19" spans="1:8">
      <c r="A19" s="14" t="s">
        <v>24</v>
      </c>
      <c r="B19" s="10"/>
      <c r="C19" s="10"/>
      <c r="D19" s="15">
        <v>1.2</v>
      </c>
      <c r="E19" s="11">
        <v>1.2</v>
      </c>
      <c r="F19" s="16"/>
      <c r="G19" s="13">
        <v>1.2</v>
      </c>
      <c r="H19" s="13"/>
    </row>
    <row r="20" spans="1:8">
      <c r="A20" s="14" t="s">
        <v>79</v>
      </c>
      <c r="B20" s="10"/>
      <c r="C20" s="10"/>
      <c r="D20" s="15"/>
      <c r="E20" s="11"/>
      <c r="F20" s="16"/>
      <c r="G20" s="13">
        <v>0</v>
      </c>
      <c r="H20" s="13"/>
    </row>
    <row r="21" spans="1:8">
      <c r="A21" s="14" t="s">
        <v>80</v>
      </c>
      <c r="B21" s="10"/>
      <c r="C21" s="10"/>
      <c r="D21" s="15">
        <v>1.2</v>
      </c>
      <c r="E21" s="11">
        <v>1.2</v>
      </c>
      <c r="F21" s="16"/>
      <c r="G21" s="13">
        <v>1.2</v>
      </c>
      <c r="H21" s="13"/>
    </row>
    <row r="22" spans="1:8">
      <c r="A22" s="14" t="s">
        <v>81</v>
      </c>
      <c r="B22" s="10"/>
      <c r="C22" s="10">
        <v>3.02</v>
      </c>
      <c r="D22" s="15">
        <v>3.26</v>
      </c>
      <c r="E22" s="11">
        <v>3.26</v>
      </c>
      <c r="F22" s="16"/>
      <c r="G22" s="13">
        <v>3.26</v>
      </c>
      <c r="H22" s="13"/>
    </row>
    <row r="23" spans="1:8">
      <c r="A23" s="14" t="s">
        <v>82</v>
      </c>
      <c r="B23" s="10">
        <v>2.08</v>
      </c>
      <c r="C23" s="10">
        <v>6.05</v>
      </c>
      <c r="D23" s="15">
        <v>60.733499999999999</v>
      </c>
      <c r="E23" s="11">
        <v>60.733499999999999</v>
      </c>
      <c r="F23" s="16"/>
      <c r="G23" s="13">
        <v>60.733499999999999</v>
      </c>
      <c r="H23" s="13"/>
    </row>
    <row r="24" spans="1:8">
      <c r="A24" s="14" t="s">
        <v>83</v>
      </c>
      <c r="B24" s="23">
        <v>210.07</v>
      </c>
      <c r="C24" s="23">
        <v>240.61</v>
      </c>
      <c r="D24" s="10">
        <v>318.67</v>
      </c>
      <c r="E24" s="11">
        <f>E25+E31+E36</f>
        <v>218.54</v>
      </c>
      <c r="F24" s="12">
        <f>+F25+F36</f>
        <v>100.13</v>
      </c>
      <c r="G24" s="13">
        <f>D24-F24</f>
        <v>218.54</v>
      </c>
      <c r="H24" s="13"/>
    </row>
    <row r="25" spans="1:8">
      <c r="A25" s="14" t="s">
        <v>29</v>
      </c>
      <c r="B25" s="10">
        <v>158.49</v>
      </c>
      <c r="C25" s="10">
        <v>132.28</v>
      </c>
      <c r="D25" s="10">
        <v>184.6</v>
      </c>
      <c r="E25" s="11">
        <f>E26+E27+E28+E29+E30</f>
        <v>184.6</v>
      </c>
      <c r="F25" s="24">
        <f>F30</f>
        <v>0</v>
      </c>
      <c r="G25" s="13">
        <v>184.6</v>
      </c>
    </row>
    <row r="26" spans="1:8">
      <c r="A26" s="14" t="s">
        <v>84</v>
      </c>
      <c r="B26" s="15">
        <v>25.55</v>
      </c>
      <c r="C26" s="15">
        <v>34.46</v>
      </c>
      <c r="D26" s="15">
        <v>68.12</v>
      </c>
      <c r="E26" s="11">
        <v>68.12</v>
      </c>
      <c r="F26" s="16"/>
      <c r="G26" s="13">
        <v>68.12</v>
      </c>
      <c r="H26" s="25"/>
    </row>
    <row r="27" spans="1:8">
      <c r="A27" s="26" t="s">
        <v>85</v>
      </c>
      <c r="B27" s="10">
        <v>1.83</v>
      </c>
      <c r="C27" s="10">
        <v>4.24</v>
      </c>
      <c r="D27" s="15">
        <v>6.69</v>
      </c>
      <c r="E27" s="11">
        <v>6.69</v>
      </c>
      <c r="F27" s="16"/>
      <c r="G27" s="13">
        <v>6.69</v>
      </c>
      <c r="H27" s="13"/>
    </row>
    <row r="28" spans="1:8">
      <c r="A28" s="26" t="s">
        <v>86</v>
      </c>
      <c r="B28" s="10">
        <v>0.37</v>
      </c>
      <c r="C28" s="10">
        <v>0.44</v>
      </c>
      <c r="D28" s="15">
        <v>0.98</v>
      </c>
      <c r="E28" s="11">
        <v>0.98</v>
      </c>
      <c r="F28" s="16"/>
      <c r="G28" s="13">
        <v>0.98</v>
      </c>
      <c r="H28" s="13"/>
    </row>
    <row r="29" spans="1:8">
      <c r="A29" s="26" t="s">
        <v>33</v>
      </c>
      <c r="B29" s="10">
        <v>2.72</v>
      </c>
      <c r="C29" s="10">
        <v>10.42</v>
      </c>
      <c r="D29" s="15">
        <v>18.34</v>
      </c>
      <c r="E29" s="11">
        <v>18.34</v>
      </c>
      <c r="F29" s="16"/>
      <c r="G29" s="13">
        <v>18.34</v>
      </c>
      <c r="H29" s="13"/>
    </row>
    <row r="30" spans="1:8">
      <c r="A30" s="26" t="s">
        <v>34</v>
      </c>
      <c r="B30" s="10">
        <v>128.02000000000001</v>
      </c>
      <c r="C30" s="10">
        <v>82.72</v>
      </c>
      <c r="D30" s="15">
        <v>90.47</v>
      </c>
      <c r="E30" s="11">
        <v>90.47</v>
      </c>
      <c r="F30" s="24"/>
      <c r="G30" s="13">
        <f>E30</f>
        <v>90.47</v>
      </c>
    </row>
    <row r="31" spans="1:8">
      <c r="A31" s="14" t="s">
        <v>35</v>
      </c>
      <c r="B31" s="10">
        <v>8.02</v>
      </c>
      <c r="C31" s="10">
        <v>15.04</v>
      </c>
      <c r="D31" s="15">
        <v>33.950000000000003</v>
      </c>
      <c r="E31" s="11">
        <v>33.950000000000003</v>
      </c>
      <c r="F31" s="16"/>
      <c r="G31" s="13">
        <v>33.950000000000003</v>
      </c>
      <c r="H31" s="13"/>
    </row>
    <row r="32" spans="1:8">
      <c r="A32" s="14" t="s">
        <v>87</v>
      </c>
      <c r="B32" s="10">
        <v>4.3099999999999996</v>
      </c>
      <c r="C32" s="10">
        <v>7.41</v>
      </c>
      <c r="D32" s="15">
        <v>21.69</v>
      </c>
      <c r="E32" s="11">
        <v>21.69</v>
      </c>
      <c r="F32" s="16"/>
      <c r="G32" s="13">
        <v>21.69</v>
      </c>
      <c r="H32" s="13"/>
    </row>
    <row r="33" spans="1:10">
      <c r="A33" s="26" t="s">
        <v>85</v>
      </c>
      <c r="B33" s="10">
        <v>0.23</v>
      </c>
      <c r="C33" s="10">
        <v>0.17</v>
      </c>
      <c r="D33" s="15">
        <v>0.22</v>
      </c>
      <c r="E33" s="11">
        <v>0.22</v>
      </c>
      <c r="F33" s="16"/>
      <c r="G33" s="13">
        <v>0.22</v>
      </c>
      <c r="H33" s="13"/>
    </row>
    <row r="34" spans="1:10">
      <c r="A34" s="26" t="s">
        <v>86</v>
      </c>
      <c r="B34" s="10">
        <v>0.05</v>
      </c>
      <c r="C34" s="10">
        <v>1.62</v>
      </c>
      <c r="D34" s="15">
        <v>8.94</v>
      </c>
      <c r="E34" s="11">
        <v>8.94</v>
      </c>
      <c r="F34" s="16"/>
      <c r="G34" s="13">
        <v>8.94</v>
      </c>
      <c r="H34" s="13"/>
    </row>
    <row r="35" spans="1:10">
      <c r="A35" s="26" t="s">
        <v>88</v>
      </c>
      <c r="B35" s="10">
        <v>3.43</v>
      </c>
      <c r="C35" s="10">
        <v>5.79</v>
      </c>
      <c r="D35" s="15">
        <v>3.09</v>
      </c>
      <c r="E35" s="11">
        <v>3.09</v>
      </c>
      <c r="F35" s="16"/>
      <c r="G35" s="13">
        <v>3.09</v>
      </c>
      <c r="H35" s="13"/>
    </row>
    <row r="36" spans="1:10">
      <c r="A36" s="14" t="s">
        <v>38</v>
      </c>
      <c r="B36" s="15">
        <v>43.56</v>
      </c>
      <c r="C36" s="15">
        <v>93.29</v>
      </c>
      <c r="D36" s="15">
        <v>100.12</v>
      </c>
      <c r="E36" s="11">
        <v>-0.01</v>
      </c>
      <c r="F36" s="16">
        <v>100.13</v>
      </c>
      <c r="G36" s="13">
        <v>-9.9999999999909103E-3</v>
      </c>
      <c r="H36" s="13"/>
    </row>
    <row r="37" spans="1:10">
      <c r="A37" s="14" t="s">
        <v>89</v>
      </c>
      <c r="B37" s="15">
        <v>43.31</v>
      </c>
      <c r="C37" s="15">
        <v>93.08</v>
      </c>
      <c r="D37" s="15">
        <v>100.13</v>
      </c>
      <c r="E37" s="11">
        <v>0</v>
      </c>
      <c r="F37" s="16">
        <v>100.13</v>
      </c>
      <c r="G37" s="13">
        <v>0</v>
      </c>
      <c r="H37" s="13" t="s">
        <v>90</v>
      </c>
    </row>
    <row r="38" spans="1:10">
      <c r="A38" s="14" t="s">
        <v>91</v>
      </c>
      <c r="B38" s="10">
        <v>-0.22</v>
      </c>
      <c r="C38" s="10">
        <v>-0.2</v>
      </c>
      <c r="D38" s="15">
        <v>-0.46</v>
      </c>
      <c r="E38" s="11">
        <v>-0.46</v>
      </c>
      <c r="F38" s="16"/>
      <c r="G38" s="13">
        <v>-0.46</v>
      </c>
      <c r="H38" s="13"/>
    </row>
    <row r="39" spans="1:10">
      <c r="A39" s="14" t="s">
        <v>92</v>
      </c>
      <c r="B39" s="10">
        <v>0.47</v>
      </c>
      <c r="C39" s="10">
        <v>0.41</v>
      </c>
      <c r="D39" s="15">
        <v>0.45</v>
      </c>
      <c r="E39" s="11">
        <v>0.45</v>
      </c>
      <c r="F39" s="16"/>
      <c r="G39" s="13">
        <v>0.45</v>
      </c>
      <c r="H39" s="13"/>
    </row>
    <row r="40" spans="1:10">
      <c r="A40" s="14" t="s">
        <v>93</v>
      </c>
      <c r="B40" s="10"/>
      <c r="C40" s="10"/>
      <c r="D40" s="15"/>
      <c r="E40" s="11"/>
      <c r="F40" s="27">
        <f>-((D4-D5)*D7)</f>
        <v>-3.69599999999995</v>
      </c>
      <c r="G40" s="13">
        <f>E40-F40</f>
        <v>3.69599999999995</v>
      </c>
      <c r="H40" s="13"/>
    </row>
    <row r="41" spans="1:10">
      <c r="A41" s="14" t="s">
        <v>94</v>
      </c>
      <c r="B41" s="23"/>
      <c r="C41" s="23"/>
      <c r="D41" s="15"/>
      <c r="E41" s="11"/>
      <c r="F41" s="24">
        <v>10</v>
      </c>
      <c r="G41" s="13">
        <f>E41-F41</f>
        <v>-10</v>
      </c>
      <c r="H41" s="13" t="s">
        <v>95</v>
      </c>
      <c r="J41" s="1"/>
    </row>
    <row r="42" spans="1:10">
      <c r="A42" s="14" t="s">
        <v>96</v>
      </c>
      <c r="B42" s="23">
        <v>583.10365000000002</v>
      </c>
      <c r="C42" s="23">
        <v>922.98320000000001</v>
      </c>
      <c r="D42" s="10">
        <v>813.11350000000004</v>
      </c>
      <c r="E42" s="11"/>
      <c r="F42" s="12">
        <f>+F8+F24</f>
        <v>284.24</v>
      </c>
      <c r="G42" s="13">
        <f>G8+G24+G40+G41</f>
        <v>522.56949999999995</v>
      </c>
      <c r="H42" s="13"/>
    </row>
    <row r="43" spans="1:10" ht="24">
      <c r="A43" s="14" t="s">
        <v>46</v>
      </c>
      <c r="B43" s="23"/>
      <c r="C43" s="23"/>
      <c r="D43" s="15"/>
      <c r="E43" s="11"/>
      <c r="F43" s="16"/>
      <c r="G43" s="13"/>
      <c r="H43" s="13"/>
    </row>
    <row r="44" spans="1:10" ht="24">
      <c r="A44" s="14" t="s">
        <v>97</v>
      </c>
      <c r="B44" s="10">
        <v>6.9657585712579104</v>
      </c>
      <c r="C44" s="15">
        <v>4.5056538930925099</v>
      </c>
      <c r="D44" s="15">
        <f>D42/723.65</f>
        <v>1.12362813514821</v>
      </c>
      <c r="E44" s="11"/>
      <c r="F44" s="16"/>
      <c r="G44" s="15">
        <f>G42/G5</f>
        <v>0.72213017342637997</v>
      </c>
      <c r="H44" s="28"/>
    </row>
  </sheetData>
  <mergeCells count="1">
    <mergeCell ref="A1:H1"/>
  </mergeCells>
  <phoneticPr fontId="14" type="noConversion"/>
  <pageMargins left="0.69930555555555596" right="0.69930555555555596" top="0.75" bottom="0.75" header="0.3" footer="0.3"/>
  <pageSetup paperSize="9" orientation="portrait" horizontalDpi="180" verticalDpi="18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报告</vt:lpstr>
      <vt:lpstr>含税价格</vt:lpstr>
      <vt:lpstr>Sheet1</vt:lpstr>
      <vt:lpstr>Sheet3</vt:lpstr>
      <vt:lpstr>报告!Print_Area</vt:lpstr>
      <vt:lpstr>报告!Print_Titles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馆陶县</cp:lastModifiedBy>
  <cp:lastPrinted>2018-09-05T03:50:00Z</cp:lastPrinted>
  <dcterms:created xsi:type="dcterms:W3CDTF">2008-09-11T17:22:00Z</dcterms:created>
  <dcterms:modified xsi:type="dcterms:W3CDTF">2020-08-17T02:30:09Z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